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7475" windowHeight="11010" activeTab="0"/>
  </bookViews>
  <sheets>
    <sheet name="Resultatregnskap" sheetId="1" r:id="rId1"/>
    <sheet name="Budsjett" sheetId="2" r:id="rId2"/>
    <sheet name="Balanse" sheetId="3" r:id="rId3"/>
  </sheets>
  <definedNames>
    <definedName name="_xlnm.Print_Area" localSheetId="2">'Balanse'!$A$1:$F$31</definedName>
    <definedName name="_xlnm.Print_Area" localSheetId="1">'Budsjett'!$A$1:$I$26</definedName>
    <definedName name="_xlnm.Print_Area" localSheetId="0">'Resultatregnskap'!$A$1:$G$31</definedName>
  </definedNames>
  <calcPr fullCalcOnLoad="1"/>
</workbook>
</file>

<file path=xl/comments3.xml><?xml version="1.0" encoding="utf-8"?>
<comments xmlns="http://schemas.openxmlformats.org/spreadsheetml/2006/main">
  <authors>
    <author>HOH</author>
  </authors>
  <commentList>
    <comment ref="B9" authorId="0">
      <text>
        <r>
          <rPr>
            <b/>
            <sz val="9"/>
            <rFont val="Tahoma"/>
            <family val="2"/>
          </rPr>
          <t>HOH:</t>
        </r>
        <r>
          <rPr>
            <sz val="9"/>
            <rFont val="Tahoma"/>
            <family val="2"/>
          </rPr>
          <t xml:space="preserve">
Ubetalt 2010= 450
2011 = 700
2012 = 1.350</t>
        </r>
      </text>
    </comment>
  </commentList>
</comments>
</file>

<file path=xl/sharedStrings.xml><?xml version="1.0" encoding="utf-8"?>
<sst xmlns="http://schemas.openxmlformats.org/spreadsheetml/2006/main" count="78" uniqueCount="57">
  <si>
    <t>INNTEKTER</t>
  </si>
  <si>
    <t>Renteinntekter postbanken</t>
  </si>
  <si>
    <t>Renteinntekter DNB</t>
  </si>
  <si>
    <t>Velkontigent</t>
  </si>
  <si>
    <t>SUM INNTEKTER</t>
  </si>
  <si>
    <t>UTGIFTER</t>
  </si>
  <si>
    <t>Honorarer/revisjon</t>
  </si>
  <si>
    <t>Diverse sosialtiltak</t>
  </si>
  <si>
    <t>Slalombakken</t>
  </si>
  <si>
    <t>Ballplass</t>
  </si>
  <si>
    <t>Lekeplass</t>
  </si>
  <si>
    <t>Trykk/porto/transaksjonskostn.</t>
  </si>
  <si>
    <t>SUM UTGIFTER</t>
  </si>
  <si>
    <t>ÅRETS RESULTAT</t>
  </si>
  <si>
    <t>ØVRE GLEINÅSEN VEL</t>
  </si>
  <si>
    <t>Omløpsmidler</t>
  </si>
  <si>
    <t>Kasse</t>
  </si>
  <si>
    <t>Beholdning DNB</t>
  </si>
  <si>
    <t>Beholdning Postbanken</t>
  </si>
  <si>
    <t>Sum eiendeler</t>
  </si>
  <si>
    <t>Underskudd/overskudd</t>
  </si>
  <si>
    <t>Sum gjeld og egenkapital</t>
  </si>
  <si>
    <t>REGNSKAP 2009</t>
  </si>
  <si>
    <t>BUDSJETT 2009</t>
  </si>
  <si>
    <t>Tilskudd</t>
  </si>
  <si>
    <t>Kabel - TV</t>
  </si>
  <si>
    <t>Tap/fordringer</t>
  </si>
  <si>
    <t>BUDSJETT 2010</t>
  </si>
  <si>
    <t>Tilskudd:</t>
  </si>
  <si>
    <t xml:space="preserve"> </t>
  </si>
  <si>
    <t>REGNSKAP 2010</t>
  </si>
  <si>
    <t>BUDSJETT 2011</t>
  </si>
  <si>
    <t>Brøyting.</t>
  </si>
  <si>
    <t>Fellesareal/renovasjon</t>
  </si>
  <si>
    <t>Brøyting</t>
  </si>
  <si>
    <t>transaksjoner/porto</t>
  </si>
  <si>
    <t xml:space="preserve">Ubetalte velkontigenter </t>
  </si>
  <si>
    <t xml:space="preserve">Velkontigent </t>
  </si>
  <si>
    <t>REGNSKAP 2011</t>
  </si>
  <si>
    <t>Egenkapital 01.01.</t>
  </si>
  <si>
    <t>BUDSJETT 2012</t>
  </si>
  <si>
    <t>REGNSKAP 2012'</t>
  </si>
  <si>
    <t>REGNSKAP 2012</t>
  </si>
  <si>
    <t>BALANSE 31.12.</t>
  </si>
  <si>
    <t xml:space="preserve">ØVRE GLEINÅSEN VEL </t>
  </si>
  <si>
    <t>RESULTATREGNSKAP og BUDSJETTOVERSIKT</t>
  </si>
  <si>
    <t>BUDSJETT 2013</t>
  </si>
  <si>
    <t>ØVRE GLEINÅSEN VEL - ÅRSBUDSJETT</t>
  </si>
  <si>
    <t>Sum omløpsmidler</t>
  </si>
  <si>
    <t>Sum egenkapital 31.12.</t>
  </si>
  <si>
    <t>Regnskapet er revidert av oss.</t>
  </si>
  <si>
    <t>Røyken 1. mars 2013</t>
  </si>
  <si>
    <t>Terje Kristian Kvam</t>
  </si>
  <si>
    <t>Hans-Otto Haavik</t>
  </si>
  <si>
    <t>sign</t>
  </si>
  <si>
    <t>Renteinntekter sparekonto</t>
  </si>
  <si>
    <t>Renteinntekter driftskonto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</si>
</sst>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0_ ;[Red]\-#,##0.00\ "/>
    <numFmt numFmtId="174" formatCode="#,##0_ ;[Red]\-#,##0\ 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Microsoft Sans Serif"/>
      <family val="2"/>
    </font>
    <font>
      <b/>
      <i/>
      <sz val="11"/>
      <name val="Viner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19" borderId="1" applyNumberForma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2" borderId="1" applyNumberFormat="0" applyAlignment="0" applyProtection="0"/>
    <xf numFmtId="0" fontId="45" fillId="0" borderId="2" applyNumberFormat="0" applyFill="0" applyAlignment="0" applyProtection="0"/>
    <xf numFmtId="0" fontId="46" fillId="23" borderId="3" applyNumberFormat="0" applyAlignment="0" applyProtection="0"/>
    <xf numFmtId="0" fontId="0" fillId="24" borderId="4" applyNumberFormat="0" applyFon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9" borderId="9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14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6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6" fillId="0" borderId="24" xfId="0" applyNumberFormat="1" applyFont="1" applyBorder="1" applyAlignment="1">
      <alignment/>
    </xf>
    <xf numFmtId="174" fontId="6" fillId="0" borderId="12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6" fillId="0" borderId="25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2" fillId="0" borderId="26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27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2" fillId="32" borderId="0" xfId="0" applyNumberFormat="1" applyFont="1" applyFill="1" applyAlignment="1">
      <alignment/>
    </xf>
    <xf numFmtId="174" fontId="2" fillId="0" borderId="28" xfId="0" applyNumberFormat="1" applyFont="1" applyBorder="1" applyAlignment="1">
      <alignment horizontal="right"/>
    </xf>
    <xf numFmtId="174" fontId="2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9" xfId="0" applyNumberFormat="1" applyFont="1" applyBorder="1" applyAlignment="1">
      <alignment/>
    </xf>
    <xf numFmtId="14" fontId="1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9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174" fontId="6" fillId="0" borderId="12" xfId="0" applyNumberFormat="1" applyFont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174" fontId="6" fillId="33" borderId="24" xfId="0" applyNumberFormat="1" applyFont="1" applyFill="1" applyBorder="1" applyAlignment="1">
      <alignment/>
    </xf>
    <xf numFmtId="174" fontId="6" fillId="0" borderId="25" xfId="0" applyNumberFormat="1" applyFont="1" applyBorder="1" applyAlignment="1">
      <alignment horizontal="right"/>
    </xf>
    <xf numFmtId="174" fontId="6" fillId="33" borderId="19" xfId="0" applyNumberFormat="1" applyFont="1" applyFill="1" applyBorder="1" applyAlignment="1">
      <alignment horizontal="right"/>
    </xf>
    <xf numFmtId="174" fontId="6" fillId="33" borderId="1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74" fontId="10" fillId="0" borderId="14" xfId="0" applyNumberFormat="1" applyFont="1" applyBorder="1" applyAlignment="1">
      <alignment/>
    </xf>
    <xf numFmtId="174" fontId="10" fillId="0" borderId="21" xfId="0" applyNumberFormat="1" applyFont="1" applyBorder="1" applyAlignment="1">
      <alignment/>
    </xf>
    <xf numFmtId="0" fontId="10" fillId="0" borderId="11" xfId="0" applyFont="1" applyBorder="1" applyAlignment="1">
      <alignment/>
    </xf>
    <xf numFmtId="174" fontId="10" fillId="0" borderId="26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31" xfId="0" applyFont="1" applyBorder="1" applyAlignment="1">
      <alignment/>
    </xf>
    <xf numFmtId="174" fontId="12" fillId="0" borderId="30" xfId="0" applyNumberFormat="1" applyFont="1" applyBorder="1" applyAlignment="1">
      <alignment/>
    </xf>
    <xf numFmtId="0" fontId="10" fillId="0" borderId="32" xfId="0" applyFont="1" applyBorder="1" applyAlignment="1">
      <alignment/>
    </xf>
    <xf numFmtId="174" fontId="10" fillId="0" borderId="27" xfId="0" applyNumberFormat="1" applyFont="1" applyBorder="1" applyAlignment="1">
      <alignment/>
    </xf>
    <xf numFmtId="174" fontId="10" fillId="0" borderId="33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0" fillId="0" borderId="14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7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1" fillId="0" borderId="29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1" fillId="32" borderId="29" xfId="0" applyFont="1" applyFill="1" applyBorder="1" applyAlignment="1">
      <alignment horizontal="right"/>
    </xf>
    <xf numFmtId="174" fontId="10" fillId="32" borderId="14" xfId="0" applyNumberFormat="1" applyFont="1" applyFill="1" applyBorder="1" applyAlignment="1">
      <alignment/>
    </xf>
    <xf numFmtId="174" fontId="10" fillId="32" borderId="26" xfId="0" applyNumberFormat="1" applyFont="1" applyFill="1" applyBorder="1" applyAlignment="1">
      <alignment/>
    </xf>
    <xf numFmtId="174" fontId="10" fillId="32" borderId="27" xfId="0" applyNumberFormat="1" applyFont="1" applyFill="1" applyBorder="1" applyAlignment="1">
      <alignment/>
    </xf>
    <xf numFmtId="174" fontId="6" fillId="32" borderId="19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174" fontId="10" fillId="33" borderId="38" xfId="0" applyNumberFormat="1" applyFont="1" applyFill="1" applyBorder="1" applyAlignment="1">
      <alignment/>
    </xf>
    <xf numFmtId="174" fontId="10" fillId="0" borderId="38" xfId="0" applyNumberFormat="1" applyFont="1" applyBorder="1" applyAlignment="1">
      <alignment/>
    </xf>
    <xf numFmtId="174" fontId="10" fillId="0" borderId="3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/>
    </xf>
    <xf numFmtId="174" fontId="10" fillId="33" borderId="35" xfId="0" applyNumberFormat="1" applyFont="1" applyFill="1" applyBorder="1" applyAlignment="1">
      <alignment/>
    </xf>
    <xf numFmtId="174" fontId="10" fillId="0" borderId="35" xfId="0" applyNumberFormat="1" applyFont="1" applyBorder="1" applyAlignment="1">
      <alignment/>
    </xf>
    <xf numFmtId="0" fontId="10" fillId="0" borderId="27" xfId="0" applyFont="1" applyFill="1" applyBorder="1" applyAlignment="1">
      <alignment/>
    </xf>
    <xf numFmtId="174" fontId="10" fillId="33" borderId="40" xfId="0" applyNumberFormat="1" applyFont="1" applyFill="1" applyBorder="1" applyAlignment="1">
      <alignment/>
    </xf>
    <xf numFmtId="174" fontId="10" fillId="0" borderId="40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4" fontId="10" fillId="33" borderId="14" xfId="0" applyNumberFormat="1" applyFont="1" applyFill="1" applyBorder="1" applyAlignment="1">
      <alignment/>
    </xf>
    <xf numFmtId="174" fontId="10" fillId="0" borderId="1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74" fontId="10" fillId="33" borderId="26" xfId="0" applyNumberFormat="1" applyFont="1" applyFill="1" applyBorder="1" applyAlignment="1">
      <alignment/>
    </xf>
    <xf numFmtId="174" fontId="10" fillId="0" borderId="11" xfId="0" applyNumberFormat="1" applyFont="1" applyBorder="1" applyAlignment="1">
      <alignment/>
    </xf>
    <xf numFmtId="0" fontId="10" fillId="0" borderId="27" xfId="0" applyFont="1" applyBorder="1" applyAlignment="1">
      <alignment/>
    </xf>
    <xf numFmtId="174" fontId="10" fillId="33" borderId="27" xfId="0" applyNumberFormat="1" applyFont="1" applyFill="1" applyBorder="1" applyAlignment="1">
      <alignment/>
    </xf>
    <xf numFmtId="174" fontId="16" fillId="0" borderId="27" xfId="0" applyNumberFormat="1" applyFont="1" applyBorder="1" applyAlignment="1">
      <alignment/>
    </xf>
    <xf numFmtId="174" fontId="15" fillId="0" borderId="27" xfId="0" applyNumberFormat="1" applyFont="1" applyBorder="1" applyAlignment="1">
      <alignment/>
    </xf>
    <xf numFmtId="174" fontId="10" fillId="0" borderId="20" xfId="0" applyNumberFormat="1" applyFont="1" applyBorder="1" applyAlignment="1">
      <alignment/>
    </xf>
    <xf numFmtId="174" fontId="10" fillId="33" borderId="16" xfId="0" applyNumberFormat="1" applyFont="1" applyFill="1" applyBorder="1" applyAlignment="1">
      <alignment/>
    </xf>
    <xf numFmtId="174" fontId="11" fillId="0" borderId="27" xfId="0" applyNumberFormat="1" applyFont="1" applyBorder="1" applyAlignment="1">
      <alignment/>
    </xf>
    <xf numFmtId="174" fontId="6" fillId="0" borderId="19" xfId="0" applyNumberFormat="1" applyFont="1" applyBorder="1" applyAlignment="1">
      <alignment horizontal="right"/>
    </xf>
    <xf numFmtId="0" fontId="6" fillId="32" borderId="29" xfId="0" applyFont="1" applyFill="1" applyBorder="1" applyAlignment="1">
      <alignment horizontal="right"/>
    </xf>
    <xf numFmtId="3" fontId="10" fillId="32" borderId="14" xfId="0" applyNumberFormat="1" applyFont="1" applyFill="1" applyBorder="1" applyAlignment="1">
      <alignment/>
    </xf>
    <xf numFmtId="3" fontId="10" fillId="32" borderId="26" xfId="0" applyNumberFormat="1" applyFont="1" applyFill="1" applyBorder="1" applyAlignment="1">
      <alignment/>
    </xf>
    <xf numFmtId="3" fontId="10" fillId="32" borderId="27" xfId="0" applyNumberFormat="1" applyFont="1" applyFill="1" applyBorder="1" applyAlignment="1">
      <alignment/>
    </xf>
    <xf numFmtId="3" fontId="6" fillId="32" borderId="19" xfId="0" applyNumberFormat="1" applyFont="1" applyFill="1" applyBorder="1" applyAlignment="1">
      <alignment/>
    </xf>
    <xf numFmtId="174" fontId="0" fillId="32" borderId="14" xfId="0" applyNumberFormat="1" applyFont="1" applyFill="1" applyBorder="1" applyAlignment="1">
      <alignment/>
    </xf>
    <xf numFmtId="174" fontId="0" fillId="32" borderId="16" xfId="0" applyNumberFormat="1" applyFont="1" applyFill="1" applyBorder="1" applyAlignment="1">
      <alignment/>
    </xf>
    <xf numFmtId="174" fontId="6" fillId="32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74" fontId="1" fillId="0" borderId="19" xfId="0" applyNumberFormat="1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14" fontId="1" fillId="32" borderId="12" xfId="0" applyNumberFormat="1" applyFont="1" applyFill="1" applyBorder="1" applyAlignment="1">
      <alignment/>
    </xf>
    <xf numFmtId="174" fontId="2" fillId="32" borderId="10" xfId="0" applyNumberFormat="1" applyFont="1" applyFill="1" applyBorder="1" applyAlignment="1">
      <alignment/>
    </xf>
    <xf numFmtId="174" fontId="2" fillId="32" borderId="11" xfId="0" applyNumberFormat="1" applyFont="1" applyFill="1" applyBorder="1" applyAlignment="1">
      <alignment/>
    </xf>
    <xf numFmtId="174" fontId="2" fillId="32" borderId="19" xfId="0" applyNumberFormat="1" applyFont="1" applyFill="1" applyBorder="1" applyAlignment="1">
      <alignment/>
    </xf>
    <xf numFmtId="174" fontId="0" fillId="32" borderId="0" xfId="0" applyNumberFormat="1" applyFill="1" applyAlignment="1">
      <alignment/>
    </xf>
    <xf numFmtId="174" fontId="1" fillId="32" borderId="19" xfId="0" applyNumberFormat="1" applyFont="1" applyFill="1" applyBorder="1" applyAlignment="1">
      <alignment/>
    </xf>
    <xf numFmtId="174" fontId="2" fillId="32" borderId="20" xfId="0" applyNumberFormat="1" applyFont="1" applyFill="1" applyBorder="1" applyAlignment="1">
      <alignment/>
    </xf>
    <xf numFmtId="174" fontId="2" fillId="32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29.28125" style="10" customWidth="1"/>
    <col min="2" max="3" width="18.421875" style="10" bestFit="1" customWidth="1"/>
    <col min="4" max="4" width="18.00390625" style="10" bestFit="1" customWidth="1"/>
    <col min="5" max="5" width="18.421875" style="10" bestFit="1" customWidth="1"/>
    <col min="6" max="6" width="18.00390625" style="10" bestFit="1" customWidth="1"/>
    <col min="7" max="7" width="18.421875" style="10" bestFit="1" customWidth="1"/>
    <col min="8" max="8" width="18.00390625" style="10" bestFit="1" customWidth="1"/>
    <col min="9" max="16384" width="11.421875" style="10" customWidth="1"/>
  </cols>
  <sheetData>
    <row r="1" spans="1:5" ht="18">
      <c r="A1" s="70" t="s">
        <v>14</v>
      </c>
      <c r="B1" s="36"/>
      <c r="C1" s="36"/>
      <c r="D1" s="36"/>
      <c r="E1" s="37"/>
    </row>
    <row r="2" spans="1:5" ht="24" customHeight="1">
      <c r="A2" s="70" t="s">
        <v>45</v>
      </c>
      <c r="B2" s="37"/>
      <c r="C2" s="37"/>
      <c r="D2" s="37"/>
      <c r="E2" s="37"/>
    </row>
    <row r="4" spans="1:4" ht="18.75" thickBot="1">
      <c r="A4" s="93" t="s">
        <v>0</v>
      </c>
      <c r="B4" s="11"/>
      <c r="C4" s="11"/>
      <c r="D4" s="11"/>
    </row>
    <row r="5" spans="2:8" s="80" customFormat="1" ht="15.75" thickBot="1">
      <c r="B5" s="107" t="s">
        <v>42</v>
      </c>
      <c r="C5" s="105" t="s">
        <v>38</v>
      </c>
      <c r="D5" s="106" t="s">
        <v>40</v>
      </c>
      <c r="E5" s="105" t="s">
        <v>30</v>
      </c>
      <c r="F5" s="106" t="s">
        <v>27</v>
      </c>
      <c r="G5" s="105" t="s">
        <v>22</v>
      </c>
      <c r="H5" s="105" t="s">
        <v>23</v>
      </c>
    </row>
    <row r="6" spans="1:8" s="80" customFormat="1" ht="14.25">
      <c r="A6" s="81" t="s">
        <v>55</v>
      </c>
      <c r="B6" s="108">
        <f>5694-80</f>
        <v>5614</v>
      </c>
      <c r="C6" s="82">
        <v>4383</v>
      </c>
      <c r="D6" s="83">
        <v>4000</v>
      </c>
      <c r="E6" s="82">
        <v>3237</v>
      </c>
      <c r="F6" s="83">
        <v>4000</v>
      </c>
      <c r="G6" s="82">
        <v>3816</v>
      </c>
      <c r="H6" s="82">
        <v>4000</v>
      </c>
    </row>
    <row r="7" spans="1:8" s="80" customFormat="1" ht="14.25">
      <c r="A7" s="84" t="s">
        <v>56</v>
      </c>
      <c r="B7" s="109">
        <v>80</v>
      </c>
      <c r="C7" s="85">
        <v>102</v>
      </c>
      <c r="D7" s="86">
        <v>100</v>
      </c>
      <c r="E7" s="85">
        <v>131</v>
      </c>
      <c r="F7" s="86">
        <v>200</v>
      </c>
      <c r="G7" s="85">
        <v>126</v>
      </c>
      <c r="H7" s="85">
        <v>200</v>
      </c>
    </row>
    <row r="8" spans="1:8" s="80" customFormat="1" ht="14.25">
      <c r="A8" s="87" t="s">
        <v>3</v>
      </c>
      <c r="B8" s="109">
        <f>102300+1350</f>
        <v>103650</v>
      </c>
      <c r="C8" s="85">
        <v>102600</v>
      </c>
      <c r="D8" s="88">
        <v>102150</v>
      </c>
      <c r="E8" s="85">
        <v>102600</v>
      </c>
      <c r="F8" s="86">
        <v>102150</v>
      </c>
      <c r="G8" s="85">
        <v>102600</v>
      </c>
      <c r="H8" s="85">
        <v>102150</v>
      </c>
    </row>
    <row r="9" spans="1:8" s="80" customFormat="1" ht="15" thickBot="1">
      <c r="A9" s="89" t="s">
        <v>24</v>
      </c>
      <c r="B9" s="110">
        <v>20000</v>
      </c>
      <c r="C9" s="90">
        <v>0</v>
      </c>
      <c r="D9" s="91">
        <v>20000</v>
      </c>
      <c r="E9" s="90">
        <v>0</v>
      </c>
      <c r="F9" s="91"/>
      <c r="G9" s="90">
        <v>21200</v>
      </c>
      <c r="H9" s="90"/>
    </row>
    <row r="10" spans="1:8" ht="13.5" thickBot="1">
      <c r="A10" s="13" t="s">
        <v>4</v>
      </c>
      <c r="B10" s="111">
        <f>SUM(B6:B9)</f>
        <v>129344</v>
      </c>
      <c r="C10" s="40">
        <f aca="true" t="shared" si="0" ref="C10:H10">SUM(C6:C9)</f>
        <v>107085</v>
      </c>
      <c r="D10" s="40">
        <f t="shared" si="0"/>
        <v>126250</v>
      </c>
      <c r="E10" s="40">
        <f t="shared" si="0"/>
        <v>105968</v>
      </c>
      <c r="F10" s="40">
        <f t="shared" si="0"/>
        <v>106350</v>
      </c>
      <c r="G10" s="40">
        <f t="shared" si="0"/>
        <v>127742</v>
      </c>
      <c r="H10" s="40">
        <f t="shared" si="0"/>
        <v>106350</v>
      </c>
    </row>
    <row r="11" ht="12.75">
      <c r="G11" s="14"/>
    </row>
    <row r="13" spans="1:4" ht="16.5" thickBot="1">
      <c r="A13" s="92" t="s">
        <v>5</v>
      </c>
      <c r="B13" s="11"/>
      <c r="C13" s="11"/>
      <c r="D13" s="11"/>
    </row>
    <row r="14" spans="2:8" ht="13.5" thickBot="1">
      <c r="B14" s="137" t="str">
        <f>+B5</f>
        <v>REGNSKAP 2012</v>
      </c>
      <c r="C14" s="73" t="str">
        <f aca="true" t="shared" si="1" ref="C14:H14">+C5</f>
        <v>REGNSKAP 2011</v>
      </c>
      <c r="D14" s="73" t="str">
        <f t="shared" si="1"/>
        <v>BUDSJETT 2012</v>
      </c>
      <c r="E14" s="73" t="str">
        <f t="shared" si="1"/>
        <v>REGNSKAP 2010</v>
      </c>
      <c r="F14" s="73" t="str">
        <f t="shared" si="1"/>
        <v>BUDSJETT 2010</v>
      </c>
      <c r="G14" s="73" t="str">
        <f t="shared" si="1"/>
        <v>REGNSKAP 2009</v>
      </c>
      <c r="H14" s="73" t="str">
        <f t="shared" si="1"/>
        <v>BUDSJETT 2009</v>
      </c>
    </row>
    <row r="15" spans="1:8" s="80" customFormat="1" ht="14.25">
      <c r="A15" s="81" t="s">
        <v>6</v>
      </c>
      <c r="B15" s="138">
        <v>17800</v>
      </c>
      <c r="C15" s="94">
        <v>12000</v>
      </c>
      <c r="D15" s="95">
        <v>16100</v>
      </c>
      <c r="E15" s="94">
        <v>9300</v>
      </c>
      <c r="F15" s="96">
        <v>13000</v>
      </c>
      <c r="G15" s="94">
        <v>10200</v>
      </c>
      <c r="H15" s="94">
        <v>16000</v>
      </c>
    </row>
    <row r="16" spans="1:8" s="80" customFormat="1" ht="14.25">
      <c r="A16" s="84" t="s">
        <v>7</v>
      </c>
      <c r="B16" s="139">
        <v>6955</v>
      </c>
      <c r="C16" s="97">
        <v>10024.2</v>
      </c>
      <c r="D16" s="98">
        <v>10000</v>
      </c>
      <c r="E16" s="97">
        <v>4512</v>
      </c>
      <c r="F16" s="99">
        <v>8000</v>
      </c>
      <c r="G16" s="97">
        <v>4561</v>
      </c>
      <c r="H16" s="97">
        <v>10000</v>
      </c>
    </row>
    <row r="17" spans="1:8" s="80" customFormat="1" ht="14.25">
      <c r="A17" s="84" t="s">
        <v>8</v>
      </c>
      <c r="B17" s="139">
        <f>873+965+589+1014</f>
        <v>3441</v>
      </c>
      <c r="C17" s="97">
        <v>0</v>
      </c>
      <c r="D17" s="98">
        <v>20000</v>
      </c>
      <c r="E17" s="97">
        <v>0</v>
      </c>
      <c r="F17" s="99">
        <v>2000</v>
      </c>
      <c r="G17" s="97">
        <v>0</v>
      </c>
      <c r="H17" s="97">
        <v>4000</v>
      </c>
    </row>
    <row r="18" spans="1:8" s="80" customFormat="1" ht="14.25">
      <c r="A18" s="84" t="s">
        <v>9</v>
      </c>
      <c r="B18" s="139">
        <f>8046-B17</f>
        <v>4605</v>
      </c>
      <c r="C18" s="97">
        <v>5094.57</v>
      </c>
      <c r="D18" s="98">
        <v>4000</v>
      </c>
      <c r="E18" s="97">
        <v>3844</v>
      </c>
      <c r="F18" s="99">
        <v>2000</v>
      </c>
      <c r="G18" s="97">
        <v>4593</v>
      </c>
      <c r="H18" s="97">
        <v>2000</v>
      </c>
    </row>
    <row r="19" spans="1:8" s="80" customFormat="1" ht="14.25">
      <c r="A19" s="84" t="s">
        <v>10</v>
      </c>
      <c r="B19" s="139"/>
      <c r="C19" s="97">
        <v>85295</v>
      </c>
      <c r="D19" s="98">
        <v>25000</v>
      </c>
      <c r="E19" s="97">
        <v>3719</v>
      </c>
      <c r="F19" s="99">
        <v>60000</v>
      </c>
      <c r="G19" s="97">
        <v>11485</v>
      </c>
      <c r="H19" s="97">
        <v>10000</v>
      </c>
    </row>
    <row r="20" spans="1:8" s="80" customFormat="1" ht="14.25">
      <c r="A20" s="84" t="s">
        <v>33</v>
      </c>
      <c r="B20" s="139">
        <f>10752+10024+28750</f>
        <v>49526</v>
      </c>
      <c r="C20" s="97">
        <v>17145</v>
      </c>
      <c r="D20" s="98">
        <v>25000</v>
      </c>
      <c r="E20" s="97">
        <v>35170</v>
      </c>
      <c r="F20" s="99">
        <v>40000</v>
      </c>
      <c r="G20" s="97">
        <v>18375</v>
      </c>
      <c r="H20" s="97">
        <v>70000</v>
      </c>
    </row>
    <row r="21" spans="1:8" s="80" customFormat="1" ht="14.25">
      <c r="A21" s="84" t="s">
        <v>34</v>
      </c>
      <c r="B21" s="139">
        <f>7350+5625</f>
        <v>12975</v>
      </c>
      <c r="C21" s="97">
        <v>21750</v>
      </c>
      <c r="D21" s="98">
        <v>25000</v>
      </c>
      <c r="E21" s="97">
        <v>18900</v>
      </c>
      <c r="F21" s="99">
        <v>35000</v>
      </c>
      <c r="G21" s="97">
        <v>32293</v>
      </c>
      <c r="H21" s="97">
        <v>35000</v>
      </c>
    </row>
    <row r="22" spans="1:8" s="80" customFormat="1" ht="14.25">
      <c r="A22" s="84" t="s">
        <v>11</v>
      </c>
      <c r="B22" s="139">
        <f>10299-1</f>
        <v>10298</v>
      </c>
      <c r="C22" s="97">
        <v>4411.25</v>
      </c>
      <c r="D22" s="98">
        <v>6000</v>
      </c>
      <c r="E22" s="97">
        <v>16271</v>
      </c>
      <c r="F22" s="99">
        <v>5000</v>
      </c>
      <c r="G22" s="97">
        <v>3582</v>
      </c>
      <c r="H22" s="97">
        <v>7000</v>
      </c>
    </row>
    <row r="23" spans="1:8" s="80" customFormat="1" ht="14.25">
      <c r="A23" s="84" t="s">
        <v>25</v>
      </c>
      <c r="B23" s="139">
        <v>0</v>
      </c>
      <c r="C23" s="97">
        <v>0</v>
      </c>
      <c r="D23" s="98">
        <v>15000</v>
      </c>
      <c r="E23" s="97">
        <v>0</v>
      </c>
      <c r="F23" s="99">
        <v>0</v>
      </c>
      <c r="G23" s="97">
        <v>0</v>
      </c>
      <c r="H23" s="97">
        <v>0</v>
      </c>
    </row>
    <row r="24" spans="1:8" s="80" customFormat="1" ht="15" thickBot="1">
      <c r="A24" s="100" t="s">
        <v>26</v>
      </c>
      <c r="B24" s="140">
        <v>4500</v>
      </c>
      <c r="C24" s="102"/>
      <c r="D24" s="103">
        <v>0</v>
      </c>
      <c r="E24" s="101">
        <v>0</v>
      </c>
      <c r="F24" s="104"/>
      <c r="G24" s="101">
        <v>0</v>
      </c>
      <c r="H24" s="101">
        <v>3000</v>
      </c>
    </row>
    <row r="25" spans="1:8" ht="13.5" thickBot="1">
      <c r="A25" s="13" t="s">
        <v>12</v>
      </c>
      <c r="B25" s="141">
        <f>SUM(B15:B24)</f>
        <v>110100</v>
      </c>
      <c r="C25" s="41">
        <f aca="true" t="shared" si="2" ref="C25:H25">SUM(C15:C24)</f>
        <v>155720.02000000002</v>
      </c>
      <c r="D25" s="41">
        <f t="shared" si="2"/>
        <v>146100</v>
      </c>
      <c r="E25" s="41">
        <f t="shared" si="2"/>
        <v>91716</v>
      </c>
      <c r="F25" s="41">
        <f t="shared" si="2"/>
        <v>165000</v>
      </c>
      <c r="G25" s="41">
        <f t="shared" si="2"/>
        <v>85089</v>
      </c>
      <c r="H25" s="41">
        <f t="shared" si="2"/>
        <v>157000</v>
      </c>
    </row>
    <row r="27" ht="13.5" thickBot="1"/>
    <row r="28" spans="1:8" ht="12.75">
      <c r="A28" s="12" t="s">
        <v>0</v>
      </c>
      <c r="B28" s="142">
        <f>B10</f>
        <v>129344</v>
      </c>
      <c r="C28" s="38">
        <f aca="true" t="shared" si="3" ref="C28:H28">C10</f>
        <v>107085</v>
      </c>
      <c r="D28" s="38">
        <f t="shared" si="3"/>
        <v>126250</v>
      </c>
      <c r="E28" s="38">
        <f t="shared" si="3"/>
        <v>105968</v>
      </c>
      <c r="F28" s="39">
        <f t="shared" si="3"/>
        <v>106350</v>
      </c>
      <c r="G28" s="38">
        <f t="shared" si="3"/>
        <v>127742</v>
      </c>
      <c r="H28" s="38">
        <f t="shared" si="3"/>
        <v>106350</v>
      </c>
    </row>
    <row r="29" spans="1:8" ht="13.5" thickBot="1">
      <c r="A29" s="16" t="s">
        <v>5</v>
      </c>
      <c r="B29" s="143">
        <f>B25</f>
        <v>110100</v>
      </c>
      <c r="C29" s="42">
        <f aca="true" t="shared" si="4" ref="C29:H29">C25</f>
        <v>155720.02000000002</v>
      </c>
      <c r="D29" s="42">
        <f t="shared" si="4"/>
        <v>146100</v>
      </c>
      <c r="E29" s="42">
        <f t="shared" si="4"/>
        <v>91716</v>
      </c>
      <c r="F29" s="43">
        <f t="shared" si="4"/>
        <v>165000</v>
      </c>
      <c r="G29" s="42">
        <f t="shared" si="4"/>
        <v>85089</v>
      </c>
      <c r="H29" s="42">
        <f t="shared" si="4"/>
        <v>157000</v>
      </c>
    </row>
    <row r="30" spans="1:8" ht="13.5" thickBot="1">
      <c r="A30" s="18" t="s">
        <v>13</v>
      </c>
      <c r="B30" s="144">
        <f>B28-B29</f>
        <v>19244</v>
      </c>
      <c r="C30" s="44">
        <f aca="true" t="shared" si="5" ref="C30:H30">C28-C29</f>
        <v>-48635.02000000002</v>
      </c>
      <c r="D30" s="44">
        <f t="shared" si="5"/>
        <v>-19850</v>
      </c>
      <c r="E30" s="44">
        <f t="shared" si="5"/>
        <v>14252</v>
      </c>
      <c r="F30" s="45">
        <f t="shared" si="5"/>
        <v>-58650</v>
      </c>
      <c r="G30" s="46">
        <f t="shared" si="5"/>
        <v>42653</v>
      </c>
      <c r="H30" s="46">
        <f t="shared" si="5"/>
        <v>-50650</v>
      </c>
    </row>
    <row r="31" ht="13.5" thickTop="1">
      <c r="F31" s="14"/>
    </row>
    <row r="34" spans="1:5" ht="12.75">
      <c r="A34" s="158"/>
      <c r="B34" s="158"/>
      <c r="C34" s="158"/>
      <c r="D34" s="158"/>
      <c r="E34" s="158"/>
    </row>
  </sheetData>
  <sheetProtection/>
  <mergeCells count="1">
    <mergeCell ref="A34:E34"/>
  </mergeCells>
  <printOptions horizontalCentered="1" vertic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  <headerFooter alignWithMargins="0">
    <oddFooter>&amp;CSide 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6.00390625" style="10" customWidth="1"/>
    <col min="2" max="3" width="15.28125" style="10" bestFit="1" customWidth="1"/>
    <col min="4" max="4" width="16.421875" style="10" bestFit="1" customWidth="1"/>
    <col min="5" max="5" width="15.28125" style="10" bestFit="1" customWidth="1"/>
    <col min="6" max="6" width="16.00390625" style="10" bestFit="1" customWidth="1"/>
    <col min="7" max="7" width="15.28125" style="10" bestFit="1" customWidth="1"/>
    <col min="8" max="8" width="16.00390625" style="10" bestFit="1" customWidth="1"/>
    <col min="9" max="9" width="15.28125" style="10" bestFit="1" customWidth="1"/>
    <col min="10" max="10" width="15.8515625" style="10" bestFit="1" customWidth="1"/>
    <col min="11" max="11" width="15.140625" style="10" bestFit="1" customWidth="1"/>
    <col min="12" max="16384" width="11.421875" style="10" customWidth="1"/>
  </cols>
  <sheetData>
    <row r="1" spans="1:9" ht="18">
      <c r="A1" s="159" t="s">
        <v>47</v>
      </c>
      <c r="B1" s="159"/>
      <c r="C1" s="159"/>
      <c r="D1" s="159"/>
      <c r="E1" s="159"/>
      <c r="F1" s="159"/>
      <c r="G1" s="159"/>
      <c r="H1" s="159"/>
      <c r="I1" s="159"/>
    </row>
    <row r="2" ht="18">
      <c r="A2" s="62"/>
    </row>
    <row r="3" spans="1:6" ht="16.5" thickBot="1">
      <c r="A3" s="92" t="s">
        <v>0</v>
      </c>
      <c r="B3" s="11"/>
      <c r="C3" s="11"/>
      <c r="D3" s="11"/>
      <c r="E3" s="11"/>
      <c r="F3" s="11"/>
    </row>
    <row r="4" spans="2:11" ht="13.5" thickBot="1">
      <c r="B4" s="75" t="s">
        <v>46</v>
      </c>
      <c r="C4" s="71" t="s">
        <v>40</v>
      </c>
      <c r="D4" s="71" t="s">
        <v>41</v>
      </c>
      <c r="E4" s="71" t="s">
        <v>31</v>
      </c>
      <c r="F4" s="71" t="s">
        <v>30</v>
      </c>
      <c r="G4" s="72" t="s">
        <v>27</v>
      </c>
      <c r="H4" s="73" t="s">
        <v>22</v>
      </c>
      <c r="I4" s="71" t="s">
        <v>23</v>
      </c>
      <c r="J4" s="23"/>
      <c r="K4" s="23"/>
    </row>
    <row r="5" spans="1:11" s="80" customFormat="1" ht="14.25">
      <c r="A5" s="112" t="s">
        <v>1</v>
      </c>
      <c r="B5" s="113">
        <v>4000</v>
      </c>
      <c r="C5" s="114">
        <v>4000</v>
      </c>
      <c r="D5" s="115">
        <v>4383</v>
      </c>
      <c r="E5" s="114">
        <v>3000</v>
      </c>
      <c r="F5" s="115">
        <v>3237</v>
      </c>
      <c r="G5" s="83">
        <v>4000</v>
      </c>
      <c r="H5" s="82">
        <v>3816</v>
      </c>
      <c r="I5" s="82">
        <v>4000</v>
      </c>
      <c r="J5" s="116"/>
      <c r="K5" s="116"/>
    </row>
    <row r="6" spans="1:11" s="80" customFormat="1" ht="14.25">
      <c r="A6" s="117" t="s">
        <v>2</v>
      </c>
      <c r="B6" s="118">
        <v>100</v>
      </c>
      <c r="C6" s="119">
        <v>100</v>
      </c>
      <c r="D6" s="85">
        <v>102</v>
      </c>
      <c r="E6" s="119">
        <v>100</v>
      </c>
      <c r="F6" s="85">
        <v>131</v>
      </c>
      <c r="G6" s="86">
        <v>200</v>
      </c>
      <c r="H6" s="85">
        <v>126</v>
      </c>
      <c r="I6" s="85">
        <v>200</v>
      </c>
      <c r="J6" s="116"/>
      <c r="K6" s="116"/>
    </row>
    <row r="7" spans="1:11" s="80" customFormat="1" ht="14.25">
      <c r="A7" s="117" t="s">
        <v>37</v>
      </c>
      <c r="B7" s="118">
        <v>103050</v>
      </c>
      <c r="C7" s="119">
        <v>102150</v>
      </c>
      <c r="D7" s="85">
        <v>102600</v>
      </c>
      <c r="E7" s="119">
        <v>102150</v>
      </c>
      <c r="F7" s="85">
        <v>102600</v>
      </c>
      <c r="G7" s="86">
        <v>102150</v>
      </c>
      <c r="H7" s="85">
        <v>102600</v>
      </c>
      <c r="I7" s="85">
        <v>102150</v>
      </c>
      <c r="J7" s="116"/>
      <c r="K7" s="116"/>
    </row>
    <row r="8" spans="1:11" s="80" customFormat="1" ht="15" thickBot="1">
      <c r="A8" s="120" t="s">
        <v>28</v>
      </c>
      <c r="B8" s="121"/>
      <c r="C8" s="122">
        <v>20000</v>
      </c>
      <c r="D8" s="90">
        <v>0</v>
      </c>
      <c r="E8" s="122">
        <v>0</v>
      </c>
      <c r="F8" s="90">
        <v>0</v>
      </c>
      <c r="G8" s="91">
        <v>0</v>
      </c>
      <c r="H8" s="123">
        <v>21200</v>
      </c>
      <c r="I8" s="123"/>
      <c r="J8" s="116"/>
      <c r="K8" s="116"/>
    </row>
    <row r="9" spans="1:11" ht="13.5" thickBot="1">
      <c r="A9" s="20" t="s">
        <v>4</v>
      </c>
      <c r="B9" s="76">
        <f>SUM(B5:B8)</f>
        <v>107150</v>
      </c>
      <c r="C9" s="47">
        <f>SUM(C5:C8)</f>
        <v>126250</v>
      </c>
      <c r="D9" s="40">
        <f>D5+D6+D7+D8</f>
        <v>107085</v>
      </c>
      <c r="E9" s="47">
        <f>SUM(E5:E8)</f>
        <v>105250</v>
      </c>
      <c r="F9" s="40">
        <f>F5+F6+F7+F8</f>
        <v>105968</v>
      </c>
      <c r="G9" s="47">
        <f>G5+G6+G7</f>
        <v>106350</v>
      </c>
      <c r="H9" s="48">
        <f>H5+H6+H7+H8</f>
        <v>127742</v>
      </c>
      <c r="I9" s="40">
        <f>I5+I6+I7</f>
        <v>106350</v>
      </c>
      <c r="J9" s="23"/>
      <c r="K9" s="23"/>
    </row>
    <row r="10" spans="2:10" ht="12.75">
      <c r="B10" s="49"/>
      <c r="C10" s="49"/>
      <c r="D10" s="49"/>
      <c r="E10" s="49"/>
      <c r="F10" s="49"/>
      <c r="G10" s="49"/>
      <c r="H10" s="49"/>
      <c r="I10" s="49"/>
      <c r="J10" s="14"/>
    </row>
    <row r="11" spans="2:9" ht="12.75">
      <c r="B11" s="49"/>
      <c r="C11" s="49"/>
      <c r="D11" s="49"/>
      <c r="E11" s="49"/>
      <c r="F11" s="49"/>
      <c r="G11" s="49"/>
      <c r="H11" s="49"/>
      <c r="I11" s="49"/>
    </row>
    <row r="12" spans="2:9" ht="12.75">
      <c r="B12" s="49"/>
      <c r="C12" s="49"/>
      <c r="D12" s="49"/>
      <c r="E12" s="49"/>
      <c r="F12" s="49"/>
      <c r="G12" s="49"/>
      <c r="H12" s="49"/>
      <c r="I12" s="49"/>
    </row>
    <row r="13" spans="1:9" ht="13.5" thickBot="1">
      <c r="A13" s="11" t="s">
        <v>5</v>
      </c>
      <c r="B13" s="50"/>
      <c r="C13" s="50"/>
      <c r="D13" s="50"/>
      <c r="E13" s="50"/>
      <c r="F13" s="50"/>
      <c r="G13" s="49"/>
      <c r="H13" s="49"/>
      <c r="I13" s="49"/>
    </row>
    <row r="14" spans="2:11" ht="13.5" thickBot="1">
      <c r="B14" s="78" t="str">
        <f>+B4</f>
        <v>BUDSJETT 2013</v>
      </c>
      <c r="C14" s="77" t="str">
        <f>+C4</f>
        <v>BUDSJETT 2012</v>
      </c>
      <c r="D14" s="74" t="str">
        <f aca="true" t="shared" si="0" ref="D14:I14">+D4</f>
        <v>REGNSKAP 2012'</v>
      </c>
      <c r="E14" s="74" t="str">
        <f t="shared" si="0"/>
        <v>BUDSJETT 2011</v>
      </c>
      <c r="F14" s="74" t="str">
        <f t="shared" si="0"/>
        <v>REGNSKAP 2010</v>
      </c>
      <c r="G14" s="74" t="str">
        <f t="shared" si="0"/>
        <v>BUDSJETT 2010</v>
      </c>
      <c r="H14" s="74" t="str">
        <f t="shared" si="0"/>
        <v>REGNSKAP 2009</v>
      </c>
      <c r="I14" s="136" t="str">
        <f t="shared" si="0"/>
        <v>BUDSJETT 2009</v>
      </c>
      <c r="J14" s="23"/>
      <c r="K14" s="23"/>
    </row>
    <row r="15" spans="1:11" s="80" customFormat="1" ht="14.25">
      <c r="A15" s="112" t="s">
        <v>6</v>
      </c>
      <c r="B15" s="124">
        <v>18000</v>
      </c>
      <c r="C15" s="83">
        <v>16100</v>
      </c>
      <c r="D15" s="82">
        <v>12000</v>
      </c>
      <c r="E15" s="83">
        <v>19000</v>
      </c>
      <c r="F15" s="82">
        <v>9300</v>
      </c>
      <c r="G15" s="83">
        <v>13000</v>
      </c>
      <c r="H15" s="125">
        <v>10200</v>
      </c>
      <c r="I15" s="115">
        <v>16000</v>
      </c>
      <c r="J15" s="116"/>
      <c r="K15" s="126"/>
    </row>
    <row r="16" spans="1:11" s="80" customFormat="1" ht="14.25">
      <c r="A16" s="117" t="s">
        <v>7</v>
      </c>
      <c r="B16" s="127">
        <v>10000</v>
      </c>
      <c r="C16" s="86">
        <v>10000</v>
      </c>
      <c r="D16" s="85">
        <v>10024</v>
      </c>
      <c r="E16" s="86">
        <v>12000</v>
      </c>
      <c r="F16" s="85">
        <v>4512</v>
      </c>
      <c r="G16" s="86">
        <v>8000</v>
      </c>
      <c r="H16" s="128">
        <v>4561</v>
      </c>
      <c r="I16" s="85">
        <v>10000</v>
      </c>
      <c r="J16" s="116"/>
      <c r="K16" s="126"/>
    </row>
    <row r="17" spans="1:11" s="80" customFormat="1" ht="14.25">
      <c r="A17" s="117" t="s">
        <v>8</v>
      </c>
      <c r="B17" s="127">
        <v>20000</v>
      </c>
      <c r="C17" s="86">
        <v>20000</v>
      </c>
      <c r="D17" s="85">
        <v>0</v>
      </c>
      <c r="E17" s="86">
        <v>0</v>
      </c>
      <c r="F17" s="85">
        <v>0</v>
      </c>
      <c r="G17" s="86">
        <v>2000</v>
      </c>
      <c r="H17" s="128">
        <v>0</v>
      </c>
      <c r="I17" s="85">
        <v>4000</v>
      </c>
      <c r="J17" s="116"/>
      <c r="K17" s="126"/>
    </row>
    <row r="18" spans="1:11" s="80" customFormat="1" ht="14.25">
      <c r="A18" s="117" t="s">
        <v>9</v>
      </c>
      <c r="B18" s="127">
        <v>4000</v>
      </c>
      <c r="C18" s="86">
        <v>4000</v>
      </c>
      <c r="D18" s="85">
        <v>5094.57</v>
      </c>
      <c r="E18" s="86">
        <v>4000</v>
      </c>
      <c r="F18" s="85">
        <f>Resultatregnskap!C18</f>
        <v>5094.57</v>
      </c>
      <c r="G18" s="86">
        <v>2000</v>
      </c>
      <c r="H18" s="128">
        <v>4593</v>
      </c>
      <c r="I18" s="85">
        <v>2000</v>
      </c>
      <c r="J18" s="116"/>
      <c r="K18" s="126"/>
    </row>
    <row r="19" spans="1:11" s="80" customFormat="1" ht="14.25">
      <c r="A19" s="117" t="s">
        <v>10</v>
      </c>
      <c r="B19" s="127">
        <v>25000</v>
      </c>
      <c r="C19" s="86">
        <v>25000</v>
      </c>
      <c r="D19" s="85">
        <v>85295</v>
      </c>
      <c r="E19" s="86">
        <v>100000</v>
      </c>
      <c r="F19" s="85">
        <f>Resultatregnskap!C19</f>
        <v>85295</v>
      </c>
      <c r="G19" s="86">
        <v>60000</v>
      </c>
      <c r="H19" s="128">
        <v>11485</v>
      </c>
      <c r="I19" s="85">
        <v>10000</v>
      </c>
      <c r="J19" s="116"/>
      <c r="K19" s="126"/>
    </row>
    <row r="20" spans="1:11" s="80" customFormat="1" ht="14.25">
      <c r="A20" s="117" t="s">
        <v>33</v>
      </c>
      <c r="B20" s="127">
        <v>25000</v>
      </c>
      <c r="C20" s="86">
        <v>25000</v>
      </c>
      <c r="D20" s="85">
        <v>17145</v>
      </c>
      <c r="E20" s="86">
        <v>50000</v>
      </c>
      <c r="F20" s="85">
        <v>35170</v>
      </c>
      <c r="G20" s="86">
        <v>40000</v>
      </c>
      <c r="H20" s="128">
        <v>18375</v>
      </c>
      <c r="I20" s="85">
        <v>70000</v>
      </c>
      <c r="J20" s="116"/>
      <c r="K20" s="126"/>
    </row>
    <row r="21" spans="1:11" s="80" customFormat="1" ht="14.25">
      <c r="A21" s="117" t="s">
        <v>32</v>
      </c>
      <c r="B21" s="127">
        <v>25000</v>
      </c>
      <c r="C21" s="86">
        <v>25000</v>
      </c>
      <c r="D21" s="85">
        <v>21750</v>
      </c>
      <c r="E21" s="86">
        <v>25000</v>
      </c>
      <c r="F21" s="85">
        <v>18900</v>
      </c>
      <c r="G21" s="86">
        <v>35000</v>
      </c>
      <c r="H21" s="128">
        <v>32293</v>
      </c>
      <c r="I21" s="85">
        <v>35000</v>
      </c>
      <c r="J21" s="116"/>
      <c r="K21" s="126"/>
    </row>
    <row r="22" spans="1:11" s="80" customFormat="1" ht="14.25">
      <c r="A22" s="117" t="s">
        <v>35</v>
      </c>
      <c r="B22" s="127">
        <v>6000</v>
      </c>
      <c r="C22" s="86">
        <v>6000</v>
      </c>
      <c r="D22" s="85">
        <v>4411.25</v>
      </c>
      <c r="E22" s="86">
        <v>3000</v>
      </c>
      <c r="F22" s="85">
        <v>16271</v>
      </c>
      <c r="G22" s="86">
        <v>5000</v>
      </c>
      <c r="H22" s="128">
        <v>3582</v>
      </c>
      <c r="I22" s="85">
        <v>7000</v>
      </c>
      <c r="J22" s="116"/>
      <c r="K22" s="126"/>
    </row>
    <row r="23" spans="1:11" s="80" customFormat="1" ht="15">
      <c r="A23" s="129" t="s">
        <v>26</v>
      </c>
      <c r="B23" s="130">
        <v>900</v>
      </c>
      <c r="C23" s="91">
        <v>0</v>
      </c>
      <c r="D23" s="131">
        <v>0</v>
      </c>
      <c r="E23" s="91">
        <v>1600</v>
      </c>
      <c r="F23" s="132">
        <v>0</v>
      </c>
      <c r="G23" s="91">
        <v>0</v>
      </c>
      <c r="H23" s="133">
        <v>0</v>
      </c>
      <c r="I23" s="85">
        <v>0</v>
      </c>
      <c r="J23" s="116"/>
      <c r="K23" s="126"/>
    </row>
    <row r="24" spans="1:11" s="80" customFormat="1" ht="15.75" thickBot="1">
      <c r="A24" s="129" t="s">
        <v>25</v>
      </c>
      <c r="B24" s="134">
        <v>10000</v>
      </c>
      <c r="C24" s="91">
        <v>15000</v>
      </c>
      <c r="D24" s="135">
        <v>0</v>
      </c>
      <c r="E24" s="91">
        <v>15000</v>
      </c>
      <c r="F24" s="135">
        <v>0</v>
      </c>
      <c r="G24" s="91">
        <v>0</v>
      </c>
      <c r="H24" s="133">
        <v>0</v>
      </c>
      <c r="I24" s="90">
        <v>3000</v>
      </c>
      <c r="J24" s="116"/>
      <c r="K24" s="126"/>
    </row>
    <row r="25" spans="1:11" ht="13.5" thickBot="1">
      <c r="A25" s="20" t="s">
        <v>12</v>
      </c>
      <c r="B25" s="79">
        <f>SUM(B15:B24)</f>
        <v>143900</v>
      </c>
      <c r="C25" s="51">
        <f>SUM(C15:C24)</f>
        <v>146100</v>
      </c>
      <c r="D25" s="40">
        <f>D15+D16+D17+D18+D19+D20+D21+D22+D23+D24</f>
        <v>155719.82</v>
      </c>
      <c r="E25" s="51">
        <f>SUM(E15:E24)</f>
        <v>229600</v>
      </c>
      <c r="F25" s="40">
        <f>F15+F16+F17+F18+F19+F20+F21+F22+F23+F24</f>
        <v>174542.57</v>
      </c>
      <c r="G25" s="51">
        <f>G15+G16+G17+G18+G19+G20+G21+G22+G23+G24</f>
        <v>165000</v>
      </c>
      <c r="H25" s="48">
        <f>H15+H16+H17+H18+H19+H20+H21+H22+H23+H24</f>
        <v>85089</v>
      </c>
      <c r="I25" s="40">
        <f>I15+I16+I17+I18+I19+I20+I21+I22+I23+I24</f>
        <v>157000</v>
      </c>
      <c r="J25" s="23"/>
      <c r="K25" s="35"/>
    </row>
    <row r="26" ht="12.75">
      <c r="K26" s="14"/>
    </row>
    <row r="27" spans="4:6" ht="12.75">
      <c r="D27" s="31"/>
      <c r="F27" s="31"/>
    </row>
    <row r="28" spans="1:8" ht="12.75">
      <c r="A28" s="22"/>
      <c r="B28" s="22"/>
      <c r="C28" s="22"/>
      <c r="D28" s="22"/>
      <c r="E28" s="22"/>
      <c r="F28" s="22"/>
      <c r="H28" s="10" t="s">
        <v>29</v>
      </c>
    </row>
    <row r="29" spans="1:2" ht="12.75">
      <c r="A29" s="22"/>
      <c r="B29" s="22"/>
    </row>
    <row r="30" spans="1:2" ht="12.75">
      <c r="A30" s="21"/>
      <c r="B30" s="21"/>
    </row>
    <row r="31" spans="1:4" ht="12.75">
      <c r="A31" s="27"/>
      <c r="B31" s="27"/>
      <c r="D31" s="27"/>
    </row>
    <row r="32" spans="1:4" ht="12.75">
      <c r="A32" s="22"/>
      <c r="B32" s="22"/>
      <c r="D32" s="27"/>
    </row>
    <row r="33" spans="1:4" ht="12.75">
      <c r="A33" s="22"/>
      <c r="B33" s="22"/>
      <c r="D33" s="27"/>
    </row>
    <row r="34" spans="1:4" ht="12.75">
      <c r="A34" s="30"/>
      <c r="B34" s="30"/>
      <c r="D34" s="27"/>
    </row>
    <row r="35" spans="1:11" ht="12.75">
      <c r="A35" s="21"/>
      <c r="B35" s="21"/>
      <c r="C35" s="22"/>
      <c r="D35" s="27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2.75">
      <c r="A37" s="32"/>
      <c r="B37" s="32"/>
      <c r="C37" s="24"/>
      <c r="D37" s="33"/>
      <c r="E37" s="24"/>
      <c r="F37" s="25"/>
      <c r="G37" s="25"/>
      <c r="H37" s="24"/>
      <c r="I37" s="25"/>
      <c r="J37" s="25"/>
      <c r="K37" s="25"/>
    </row>
    <row r="38" spans="1:11" ht="12.75">
      <c r="A38" s="32"/>
      <c r="B38" s="32"/>
      <c r="C38" s="25"/>
      <c r="D38" s="33"/>
      <c r="E38" s="25"/>
      <c r="F38" s="25"/>
      <c r="G38" s="25"/>
      <c r="H38" s="25"/>
      <c r="I38" s="25"/>
      <c r="J38" s="25"/>
      <c r="K38" s="25"/>
    </row>
    <row r="39" spans="1:11" ht="12.75">
      <c r="A39" s="32"/>
      <c r="B39" s="32"/>
      <c r="C39" s="25"/>
      <c r="D39" s="33"/>
      <c r="E39" s="25"/>
      <c r="F39" s="25"/>
      <c r="G39" s="25"/>
      <c r="H39" s="25"/>
      <c r="I39" s="25"/>
      <c r="J39" s="25"/>
      <c r="K39" s="25"/>
    </row>
    <row r="40" spans="1:11" ht="12.75">
      <c r="A40" s="22"/>
      <c r="B40" s="22"/>
      <c r="C40" s="25"/>
      <c r="D40" s="22"/>
      <c r="E40" s="25"/>
      <c r="F40" s="25"/>
      <c r="G40" s="25"/>
      <c r="H40" s="25"/>
      <c r="I40" s="25"/>
      <c r="J40" s="25"/>
      <c r="K40" s="25"/>
    </row>
    <row r="41" spans="1:11" ht="12.75">
      <c r="A41" s="23"/>
      <c r="B41" s="23"/>
      <c r="C41" s="25"/>
      <c r="D41" s="22"/>
      <c r="E41" s="25"/>
      <c r="F41" s="25"/>
      <c r="G41" s="25"/>
      <c r="H41" s="25"/>
      <c r="I41" s="25"/>
      <c r="J41" s="25"/>
      <c r="K41" s="25"/>
    </row>
    <row r="42" spans="1:11" ht="12.75">
      <c r="A42" s="22"/>
      <c r="B42" s="22"/>
      <c r="C42" s="22"/>
      <c r="D42" s="22"/>
      <c r="E42" s="22"/>
      <c r="F42" s="22"/>
      <c r="G42" s="25"/>
      <c r="H42" s="22"/>
      <c r="I42" s="22"/>
      <c r="J42" s="25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22"/>
      <c r="B46" s="22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22"/>
      <c r="B47" s="22"/>
      <c r="C47" s="25"/>
      <c r="D47" s="22"/>
      <c r="E47" s="25"/>
      <c r="F47" s="25"/>
      <c r="G47" s="25"/>
      <c r="H47" s="25"/>
      <c r="I47" s="25"/>
      <c r="J47" s="25"/>
      <c r="K47" s="25"/>
    </row>
    <row r="48" spans="1:11" ht="12.75">
      <c r="A48" s="22"/>
      <c r="B48" s="22"/>
      <c r="C48" s="25"/>
      <c r="D48" s="22"/>
      <c r="E48" s="25"/>
      <c r="F48" s="25"/>
      <c r="G48" s="25"/>
      <c r="H48" s="25"/>
      <c r="I48" s="25"/>
      <c r="J48" s="25"/>
      <c r="K48" s="25"/>
    </row>
    <row r="49" spans="1:11" ht="12.75">
      <c r="A49" s="22"/>
      <c r="B49" s="22"/>
      <c r="C49" s="25"/>
      <c r="D49" s="22"/>
      <c r="E49" s="25"/>
      <c r="F49" s="25"/>
      <c r="G49" s="25"/>
      <c r="H49" s="25"/>
      <c r="I49" s="25"/>
      <c r="J49" s="25"/>
      <c r="K49" s="25"/>
    </row>
    <row r="50" spans="1:11" ht="12.75">
      <c r="A50" s="22"/>
      <c r="B50" s="22"/>
      <c r="C50" s="25"/>
      <c r="D50" s="22"/>
      <c r="E50" s="25"/>
      <c r="F50" s="25"/>
      <c r="G50" s="25"/>
      <c r="H50" s="25"/>
      <c r="I50" s="25"/>
      <c r="J50" s="25"/>
      <c r="K50" s="25"/>
    </row>
    <row r="51" spans="1:11" ht="12.75">
      <c r="A51" s="22"/>
      <c r="B51" s="22"/>
      <c r="D51" s="22"/>
      <c r="F51" s="22"/>
      <c r="G51" s="22"/>
      <c r="H51" s="25"/>
      <c r="I51" s="25"/>
      <c r="J51" s="25"/>
      <c r="K51" s="25"/>
    </row>
    <row r="52" spans="1:11" ht="13.5" thickBot="1">
      <c r="A52" s="22"/>
      <c r="B52" s="22"/>
      <c r="D52" s="22"/>
      <c r="F52" s="22"/>
      <c r="G52" s="22"/>
      <c r="H52" s="25"/>
      <c r="I52" s="25"/>
      <c r="J52" s="25"/>
      <c r="K52" s="25"/>
    </row>
    <row r="53" spans="1:11" ht="12.75">
      <c r="A53" s="22"/>
      <c r="B53" s="22"/>
      <c r="C53" s="15">
        <f>C35</f>
        <v>0</v>
      </c>
      <c r="D53" s="22"/>
      <c r="E53" s="15">
        <f>E35</f>
        <v>0</v>
      </c>
      <c r="F53" s="22"/>
      <c r="G53" s="22"/>
      <c r="H53" s="25"/>
      <c r="I53" s="25"/>
      <c r="J53" s="25"/>
      <c r="K53" s="25"/>
    </row>
    <row r="54" spans="1:11" ht="13.5" thickBot="1">
      <c r="A54" s="22"/>
      <c r="B54" s="22"/>
      <c r="C54" s="17">
        <f>C50</f>
        <v>0</v>
      </c>
      <c r="D54" s="22"/>
      <c r="E54" s="17">
        <f>E50</f>
        <v>0</v>
      </c>
      <c r="F54" s="22"/>
      <c r="G54" s="22"/>
      <c r="H54" s="25"/>
      <c r="I54" s="25"/>
      <c r="J54" s="25"/>
      <c r="K54" s="25"/>
    </row>
    <row r="55" spans="1:11" ht="13.5" thickBot="1">
      <c r="A55" s="23"/>
      <c r="B55" s="23"/>
      <c r="C55" s="19">
        <f>C53-C54</f>
        <v>0</v>
      </c>
      <c r="D55" s="23"/>
      <c r="E55" s="19">
        <f>E53-E54</f>
        <v>0</v>
      </c>
      <c r="F55" s="23"/>
      <c r="G55" s="22"/>
      <c r="H55" s="25"/>
      <c r="I55" s="25"/>
      <c r="J55" s="25"/>
      <c r="K55" s="25"/>
    </row>
    <row r="56" ht="13.5" thickTop="1">
      <c r="K56" s="14"/>
    </row>
  </sheetData>
  <sheetProtection/>
  <mergeCells count="1">
    <mergeCell ref="A1:I1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94" r:id="rId1"/>
  <headerFooter alignWithMargins="0">
    <oddFooter>&amp;C Side&amp;P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29.28125" style="0" bestFit="1" customWidth="1"/>
    <col min="2" max="6" width="12.7109375" style="0" bestFit="1" customWidth="1"/>
    <col min="7" max="7" width="4.140625" style="0" customWidth="1"/>
    <col min="8" max="8" width="17.57421875" style="0" bestFit="1" customWidth="1"/>
    <col min="9" max="9" width="9.8515625" style="0" bestFit="1" customWidth="1"/>
    <col min="10" max="10" width="5.7109375" style="0" customWidth="1"/>
  </cols>
  <sheetData>
    <row r="1" spans="1:7" ht="15.75">
      <c r="A1" s="1" t="s">
        <v>44</v>
      </c>
      <c r="B1" s="1"/>
      <c r="C1" s="1"/>
      <c r="D1" s="2"/>
      <c r="E1" s="2"/>
      <c r="F1" s="2"/>
      <c r="G1" s="2"/>
    </row>
    <row r="2" ht="15.75">
      <c r="A2" s="1" t="s">
        <v>43</v>
      </c>
    </row>
    <row r="3" spans="1:7" ht="15.75">
      <c r="A3" s="2"/>
      <c r="G3" s="28"/>
    </row>
    <row r="4" spans="2:6" ht="13.5" thickBot="1">
      <c r="B4" s="52"/>
      <c r="C4" s="52"/>
      <c r="D4" s="52"/>
      <c r="E4" s="52"/>
      <c r="F4" s="52"/>
    </row>
    <row r="5" spans="1:7" ht="16.5" thickBot="1">
      <c r="A5" s="1" t="s">
        <v>15</v>
      </c>
      <c r="B5" s="148">
        <v>41274</v>
      </c>
      <c r="C5" s="67">
        <v>40908</v>
      </c>
      <c r="D5" s="67">
        <v>40543</v>
      </c>
      <c r="E5" s="68">
        <v>40178</v>
      </c>
      <c r="F5" s="69">
        <v>39813</v>
      </c>
      <c r="G5" s="2"/>
    </row>
    <row r="6" spans="1:12" ht="15">
      <c r="A6" s="3" t="s">
        <v>16</v>
      </c>
      <c r="B6" s="149">
        <v>2646</v>
      </c>
      <c r="C6" s="54">
        <v>2187</v>
      </c>
      <c r="D6" s="54">
        <v>791</v>
      </c>
      <c r="E6" s="54">
        <v>647</v>
      </c>
      <c r="F6" s="55">
        <v>647</v>
      </c>
      <c r="G6" s="64"/>
      <c r="L6" s="9"/>
    </row>
    <row r="7" spans="1:9" ht="15">
      <c r="A7" s="4" t="s">
        <v>17</v>
      </c>
      <c r="B7" s="150">
        <v>73404</v>
      </c>
      <c r="C7" s="56">
        <v>77083</v>
      </c>
      <c r="D7" s="56">
        <v>130097</v>
      </c>
      <c r="E7" s="56">
        <v>120626</v>
      </c>
      <c r="F7" s="57">
        <v>79989</v>
      </c>
      <c r="G7" s="65"/>
      <c r="H7" s="2"/>
      <c r="I7" s="2"/>
    </row>
    <row r="8" spans="1:9" ht="15">
      <c r="A8" s="4" t="s">
        <v>18</v>
      </c>
      <c r="B8" s="150">
        <v>191601</v>
      </c>
      <c r="C8" s="56">
        <v>165987</v>
      </c>
      <c r="D8" s="56">
        <v>161604</v>
      </c>
      <c r="E8" s="56">
        <v>158367</v>
      </c>
      <c r="F8" s="57">
        <v>154551</v>
      </c>
      <c r="G8" s="65"/>
      <c r="H8" s="2"/>
      <c r="I8" s="2"/>
    </row>
    <row r="9" spans="1:9" ht="15.75" thickBot="1">
      <c r="A9" s="4" t="s">
        <v>36</v>
      </c>
      <c r="B9" s="150">
        <f>1350+5650-4500</f>
        <v>2500</v>
      </c>
      <c r="C9" s="56">
        <f>5650+1350+50-1400</f>
        <v>5650</v>
      </c>
      <c r="D9" s="56">
        <f>5650+1350+50</f>
        <v>7050</v>
      </c>
      <c r="E9" s="56">
        <v>5650</v>
      </c>
      <c r="F9" s="57">
        <v>7450</v>
      </c>
      <c r="G9" s="65"/>
      <c r="H9" s="2"/>
      <c r="I9" s="6"/>
    </row>
    <row r="10" spans="1:9" ht="15.75" thickBot="1">
      <c r="A10" s="5" t="s">
        <v>48</v>
      </c>
      <c r="B10" s="151">
        <f>SUM(B6:B9)</f>
        <v>270151</v>
      </c>
      <c r="C10" s="60">
        <f>SUM(C6:C9)</f>
        <v>250907</v>
      </c>
      <c r="D10" s="60">
        <f>SUM(D6:D9)</f>
        <v>299542</v>
      </c>
      <c r="E10" s="60">
        <f>SUM(E6:E9)</f>
        <v>285290</v>
      </c>
      <c r="F10" s="60">
        <f>SUM(F6:F9)</f>
        <v>242637</v>
      </c>
      <c r="G10" s="29"/>
      <c r="H10" s="2"/>
      <c r="I10" s="2"/>
    </row>
    <row r="11" spans="2:9" ht="15">
      <c r="B11" s="152"/>
      <c r="C11" s="52"/>
      <c r="D11" s="52"/>
      <c r="E11" s="52"/>
      <c r="F11" s="52"/>
      <c r="G11" s="66"/>
      <c r="H11" s="2"/>
      <c r="I11" s="2"/>
    </row>
    <row r="12" spans="1:9" ht="15.75" thickBot="1">
      <c r="A12" s="2"/>
      <c r="B12" s="63"/>
      <c r="C12" s="53"/>
      <c r="D12" s="53"/>
      <c r="E12" s="53"/>
      <c r="F12" s="53" t="s">
        <v>29</v>
      </c>
      <c r="G12" s="7"/>
      <c r="H12" s="2"/>
      <c r="I12" s="2"/>
    </row>
    <row r="13" spans="1:9" ht="16.5" thickBot="1">
      <c r="A13" s="145" t="s">
        <v>19</v>
      </c>
      <c r="B13" s="153">
        <f>+B10</f>
        <v>270151</v>
      </c>
      <c r="C13" s="147">
        <f>+C10</f>
        <v>250907</v>
      </c>
      <c r="D13" s="146">
        <f>+D10</f>
        <v>299542</v>
      </c>
      <c r="E13" s="147">
        <f>+E10</f>
        <v>285290</v>
      </c>
      <c r="F13" s="146">
        <f>+F10</f>
        <v>242637</v>
      </c>
      <c r="G13" s="7"/>
      <c r="H13" s="2"/>
      <c r="I13" s="2"/>
    </row>
    <row r="14" spans="1:9" ht="15.75" thickBot="1">
      <c r="A14" s="2"/>
      <c r="B14" s="63"/>
      <c r="C14" s="53"/>
      <c r="D14" s="53"/>
      <c r="E14" s="53"/>
      <c r="F14" s="53"/>
      <c r="G14" s="7"/>
      <c r="H14" s="2"/>
      <c r="I14" s="2"/>
    </row>
    <row r="15" spans="1:7" ht="15">
      <c r="A15" s="3" t="s">
        <v>39</v>
      </c>
      <c r="B15" s="149">
        <f>+C17</f>
        <v>250906.97999999998</v>
      </c>
      <c r="C15" s="54">
        <f>+D17</f>
        <v>299542</v>
      </c>
      <c r="D15" s="54">
        <f>+E17</f>
        <v>285290</v>
      </c>
      <c r="E15" s="54">
        <f>+F17</f>
        <v>242637</v>
      </c>
      <c r="F15" s="55">
        <v>228851</v>
      </c>
      <c r="G15" s="65"/>
    </row>
    <row r="16" spans="1:7" ht="15.75" thickBot="1">
      <c r="A16" s="26" t="s">
        <v>20</v>
      </c>
      <c r="B16" s="154">
        <f>+Resultatregnskap!B30</f>
        <v>19244</v>
      </c>
      <c r="C16" s="58">
        <f>+Resultatregnskap!C30</f>
        <v>-48635.02000000002</v>
      </c>
      <c r="D16" s="58">
        <f>+Resultatregnskap!E30</f>
        <v>14252</v>
      </c>
      <c r="E16" s="58">
        <f>+Resultatregnskap!G30</f>
        <v>42653</v>
      </c>
      <c r="F16" s="59">
        <v>13786</v>
      </c>
      <c r="G16" s="65"/>
    </row>
    <row r="17" spans="1:8" ht="15.75" thickBot="1">
      <c r="A17" s="5" t="s">
        <v>49</v>
      </c>
      <c r="B17" s="151">
        <f>B15+B16</f>
        <v>270150.98</v>
      </c>
      <c r="C17" s="60">
        <f>C15+C16</f>
        <v>250906.97999999998</v>
      </c>
      <c r="D17" s="60">
        <f>D15+D16</f>
        <v>299542</v>
      </c>
      <c r="E17" s="60">
        <f>E15+E16</f>
        <v>285290</v>
      </c>
      <c r="F17" s="60">
        <f>F15+F16</f>
        <v>242637</v>
      </c>
      <c r="G17" s="65"/>
      <c r="H17" s="52">
        <f>+F10-F17</f>
        <v>0</v>
      </c>
    </row>
    <row r="18" spans="1:7" ht="15">
      <c r="A18" s="7"/>
      <c r="B18" s="155"/>
      <c r="C18" s="61"/>
      <c r="D18" s="61"/>
      <c r="E18" s="61"/>
      <c r="F18" s="61"/>
      <c r="G18" s="8"/>
    </row>
    <row r="19" spans="1:7" ht="15">
      <c r="A19" s="7"/>
      <c r="B19" s="155"/>
      <c r="C19" s="61"/>
      <c r="D19" s="61"/>
      <c r="E19" s="61"/>
      <c r="F19" s="61"/>
      <c r="G19" s="8"/>
    </row>
    <row r="20" spans="1:7" ht="15.75" thickBot="1">
      <c r="A20" s="2"/>
      <c r="B20" s="63"/>
      <c r="C20" s="53"/>
      <c r="D20" s="53"/>
      <c r="E20" s="53"/>
      <c r="F20" s="53"/>
      <c r="G20" s="2"/>
    </row>
    <row r="21" spans="1:7" ht="16.5" thickBot="1">
      <c r="A21" s="145" t="s">
        <v>21</v>
      </c>
      <c r="B21" s="153">
        <f>+B17</f>
        <v>270150.98</v>
      </c>
      <c r="C21" s="146">
        <f>+C17</f>
        <v>250906.97999999998</v>
      </c>
      <c r="D21" s="146">
        <f>+D17</f>
        <v>299542</v>
      </c>
      <c r="E21" s="146">
        <f>+E17</f>
        <v>285290</v>
      </c>
      <c r="F21" s="146">
        <f>+F17</f>
        <v>242637</v>
      </c>
      <c r="G21" s="29"/>
    </row>
    <row r="24" spans="1:2" ht="15.75">
      <c r="A24" s="156" t="s">
        <v>50</v>
      </c>
      <c r="B24" s="34"/>
    </row>
    <row r="26" spans="1:6" ht="12.75">
      <c r="A26" s="161" t="s">
        <v>51</v>
      </c>
      <c r="B26" s="161"/>
      <c r="C26" s="161"/>
      <c r="D26" s="161"/>
      <c r="E26" s="161"/>
      <c r="F26" s="161"/>
    </row>
    <row r="29" spans="2:5" ht="14.25">
      <c r="B29" s="157" t="s">
        <v>52</v>
      </c>
      <c r="E29" s="157" t="s">
        <v>53</v>
      </c>
    </row>
    <row r="30" spans="2:6" ht="12.75">
      <c r="B30" s="160" t="s">
        <v>54</v>
      </c>
      <c r="C30" s="160"/>
      <c r="E30" s="160" t="s">
        <v>54</v>
      </c>
      <c r="F30" s="160"/>
    </row>
  </sheetData>
  <sheetProtection/>
  <mergeCells count="3">
    <mergeCell ref="E30:F30"/>
    <mergeCell ref="A26:F26"/>
    <mergeCell ref="B30:C3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Footer>&amp;CSide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Dummyuser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Dummyuser</dc:creator>
  <cp:keywords/>
  <dc:description/>
  <cp:lastModifiedBy>Svein-Eril</cp:lastModifiedBy>
  <cp:lastPrinted>2013-02-24T15:01:46Z</cp:lastPrinted>
  <dcterms:created xsi:type="dcterms:W3CDTF">2009-02-01T10:13:18Z</dcterms:created>
  <dcterms:modified xsi:type="dcterms:W3CDTF">2013-03-02T19:16:12Z</dcterms:modified>
  <cp:category/>
  <cp:version/>
  <cp:contentType/>
  <cp:contentStatus/>
</cp:coreProperties>
</file>